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45621"/>
</workbook>
</file>

<file path=xl/calcChain.xml><?xml version="1.0" encoding="utf-8"?>
<calcChain xmlns="http://schemas.openxmlformats.org/spreadsheetml/2006/main">
  <c r="D30" i="1" l="1"/>
  <c r="D7" i="1"/>
  <c r="E7" i="1" s="1"/>
  <c r="F7" i="1" s="1"/>
  <c r="H7" i="1" s="1"/>
  <c r="D8" i="1"/>
  <c r="E8" i="1" s="1"/>
  <c r="F8" i="1" s="1"/>
  <c r="H8" i="1" s="1"/>
  <c r="H22" i="1"/>
  <c r="I22" i="1" s="1"/>
  <c r="J22" i="1" s="1"/>
  <c r="H23" i="1"/>
  <c r="I23" i="1" s="1"/>
  <c r="J23" i="1" s="1"/>
  <c r="H24" i="1"/>
  <c r="I24" i="1"/>
  <c r="J24" i="1" s="1"/>
  <c r="H25" i="1"/>
  <c r="I25" i="1" s="1"/>
  <c r="J25" i="1" s="1"/>
  <c r="H26" i="1"/>
  <c r="I26" i="1" s="1"/>
  <c r="J26" i="1" s="1"/>
  <c r="H27" i="1"/>
  <c r="I27" i="1" s="1"/>
  <c r="J27" i="1" s="1"/>
  <c r="D9" i="1"/>
  <c r="E9" i="1"/>
  <c r="F9" i="1" s="1"/>
  <c r="H9" i="1" s="1"/>
  <c r="D10" i="1"/>
  <c r="E10" i="1" s="1"/>
  <c r="F10" i="1" s="1"/>
  <c r="H10" i="1" s="1"/>
  <c r="D11" i="1"/>
  <c r="E11" i="1" s="1"/>
  <c r="F11" i="1" s="1"/>
  <c r="H11" i="1" s="1"/>
  <c r="D12" i="1"/>
  <c r="E12" i="1"/>
  <c r="F12" i="1"/>
  <c r="H12" i="1" s="1"/>
  <c r="D13" i="1"/>
  <c r="E13" i="1" s="1"/>
  <c r="F13" i="1" s="1"/>
  <c r="H13" i="1" s="1"/>
  <c r="J28" i="1" l="1"/>
  <c r="H14" i="1"/>
  <c r="E17" i="1" l="1"/>
  <c r="F17" i="1" s="1"/>
  <c r="G17" i="1" s="1"/>
  <c r="H17" i="1" s="1"/>
  <c r="D31" i="1" s="1"/>
  <c r="D32" i="1" s="1"/>
</calcChain>
</file>

<file path=xl/sharedStrings.xml><?xml version="1.0" encoding="utf-8"?>
<sst xmlns="http://schemas.openxmlformats.org/spreadsheetml/2006/main" count="76" uniqueCount="66">
  <si>
    <t>Length (ft)</t>
  </si>
  <si>
    <r>
      <t>V=L*Pi*(R)</t>
    </r>
    <r>
      <rPr>
        <vertAlign val="superscript"/>
        <sz val="10"/>
        <rFont val="Arial"/>
        <family val="2"/>
      </rPr>
      <t>2</t>
    </r>
  </si>
  <si>
    <t>pH</t>
  </si>
  <si>
    <t>Contact Time (T) (min)</t>
  </si>
  <si>
    <t>Factor</t>
  </si>
  <si>
    <t>Description</t>
  </si>
  <si>
    <t>Baffled inlet/outlet with some intra-basin baffling</t>
  </si>
  <si>
    <t>Vol/Peak Flow</t>
  </si>
  <si>
    <t>TDT x BF</t>
  </si>
  <si>
    <t>6-9</t>
  </si>
  <si>
    <t>C*T</t>
  </si>
  <si>
    <t xml:space="preserve">Contact Time (T) (min)   </t>
  </si>
  <si>
    <t>Table A</t>
  </si>
  <si>
    <t>Pipe Description</t>
  </si>
  <si>
    <t>CT Req'd for 4-Log Virus Inactivation</t>
  </si>
  <si>
    <t>Tank Baffling Factors</t>
  </si>
  <si>
    <t>Total Detention Time, TDT (min)</t>
  </si>
  <si>
    <t>Tank Description</t>
  </si>
  <si>
    <t>None, agitated basin, very low length to width ratio, high inlet/outlet velocities</t>
  </si>
  <si>
    <t>Single or mutliple unbaffled inlets or outlets, no intra-basin baffles</t>
  </si>
  <si>
    <t>Perforated inlet baffle, serpentine or perforated intra-basin baffles, outlet weir or perforated launders</t>
  </si>
  <si>
    <t>Very high L to W ratio (pipeline flow), perforated inlet, outlet &amp; intra-basin baffles</t>
  </si>
  <si>
    <t>% Full</t>
  </si>
  <si>
    <t>Total Pipe Effecive Volume (gallons)</t>
  </si>
  <si>
    <t>Effective Volume (gal)</t>
  </si>
  <si>
    <t>Total Detention Time (min)</t>
  </si>
  <si>
    <t>Water System #</t>
  </si>
  <si>
    <t>File #</t>
  </si>
  <si>
    <t>T 2</t>
  </si>
  <si>
    <r>
      <t xml:space="preserve">Baffling Factor, BF </t>
    </r>
    <r>
      <rPr>
        <i/>
        <sz val="8"/>
        <rFont val="Arial"/>
        <family val="2"/>
      </rPr>
      <t>(See Table A below)</t>
    </r>
  </si>
  <si>
    <t>Enter only the green field</t>
  </si>
  <si>
    <t>ST003 Tank</t>
  </si>
  <si>
    <t>Meeting 4-Log Virus Inactivation?</t>
  </si>
  <si>
    <t>(= Total Pipe CT + Total Tank CT)</t>
  </si>
  <si>
    <t>(See Table B below, assuming worst scenario)</t>
  </si>
  <si>
    <t>XYZ Water System</t>
  </si>
  <si>
    <t>4- Log Inactivation of Viruses</t>
  </si>
  <si>
    <t>Free Chlorine CT Values (per EPA, 1991)</t>
  </si>
  <si>
    <t>Table B</t>
  </si>
  <si>
    <r>
      <t>Temp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</si>
  <si>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Transmission 1</t>
  </si>
  <si>
    <t>Estimate Disinfection CT &amp; Whether Meeting 4-Log Virus Inactivation</t>
  </si>
  <si>
    <t>Estimate Pipe Volume</t>
  </si>
  <si>
    <t>Estimate Storage Tank Volume &amp; Disinfection CT</t>
  </si>
  <si>
    <t>Estimate Pipe Disinfection CT</t>
  </si>
  <si>
    <t>Residual Conc., C (mg/L)</t>
  </si>
  <si>
    <t>Peak Flow (gpm)</t>
  </si>
  <si>
    <t>CT (C*T)</t>
  </si>
  <si>
    <r>
      <t xml:space="preserve">Residual Conc., C (mg/L) </t>
    </r>
    <r>
      <rPr>
        <b/>
        <vertAlign val="superscript"/>
        <sz val="10"/>
        <rFont val="Arial"/>
        <family val="2"/>
      </rPr>
      <t>1</t>
    </r>
  </si>
  <si>
    <r>
      <t xml:space="preserve">pH </t>
    </r>
    <r>
      <rPr>
        <b/>
        <vertAlign val="superscript"/>
        <sz val="10"/>
        <rFont val="Arial"/>
        <family val="2"/>
      </rPr>
      <t>2</t>
    </r>
  </si>
  <si>
    <r>
      <t xml:space="preserve">Total Estimated Disinfection CT </t>
    </r>
    <r>
      <rPr>
        <b/>
        <vertAlign val="superscript"/>
        <sz val="10"/>
        <rFont val="Arial"/>
        <family val="2"/>
      </rPr>
      <t xml:space="preserve">4 </t>
    </r>
  </si>
  <si>
    <r>
      <t xml:space="preserve">Total Pipe CT (C*T) </t>
    </r>
    <r>
      <rPr>
        <b/>
        <vertAlign val="superscript"/>
        <sz val="10"/>
        <rFont val="Arial"/>
        <family val="2"/>
      </rPr>
      <t>4</t>
    </r>
  </si>
  <si>
    <r>
      <t xml:space="preserve">Total Tank CT </t>
    </r>
    <r>
      <rPr>
        <b/>
        <vertAlign val="superscript"/>
        <sz val="10"/>
        <rFont val="Arial"/>
        <family val="2"/>
      </rPr>
      <t>4</t>
    </r>
  </si>
  <si>
    <t>2. Assuming pH between 6 and 9</t>
  </si>
  <si>
    <r>
      <t xml:space="preserve">3. Assuming water temperature of 0.5 </t>
    </r>
    <r>
      <rPr>
        <sz val="10"/>
        <rFont val="Calibri"/>
        <family val="2"/>
      </rPr>
      <t>°C</t>
    </r>
    <r>
      <rPr>
        <sz val="10"/>
        <rFont val="Arial"/>
        <family val="2"/>
      </rPr>
      <t xml:space="preserve"> in winter worst scenario</t>
    </r>
  </si>
  <si>
    <t>1. Residual conc. is the disinfectant level measured at (or after) the end of the pipe/vessel [NOT the dose added at the beginning of the pipe/vessel].</t>
  </si>
  <si>
    <t>Summary</t>
  </si>
  <si>
    <t>Notes:</t>
  </si>
  <si>
    <r>
      <t>Temp. (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 xml:space="preserve">C) </t>
    </r>
    <r>
      <rPr>
        <b/>
        <vertAlign val="superscript"/>
        <sz val="10"/>
        <rFont val="Arial"/>
        <family val="2"/>
      </rPr>
      <t xml:space="preserve">3 </t>
    </r>
    <r>
      <rPr>
        <sz val="8"/>
        <rFont val="Arial"/>
        <family val="2"/>
      </rPr>
      <t>(See Table B below)</t>
    </r>
  </si>
  <si>
    <t>Diameter (feet)</t>
  </si>
  <si>
    <r>
      <t>Volume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</si>
  <si>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Volume (gal)</t>
  </si>
  <si>
    <r>
      <t xml:space="preserve">Minimum Volume (gal) </t>
    </r>
    <r>
      <rPr>
        <sz val="8"/>
        <rFont val="Arial"/>
        <family val="2"/>
      </rPr>
      <t>(at lowest setting)</t>
    </r>
  </si>
  <si>
    <t>Diameter (inches)</t>
  </si>
  <si>
    <t>Effective Water Volume (gal)</t>
  </si>
  <si>
    <t>4. This tool provides rough estimate of disinfection CT. For detailed design, apply additional safety factor and other design considerations.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</si>
</sst>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rgb="FFC0000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" fillId="0" borderId="0" xfId="0" applyFont="1" applyFill="1" applyAlignment="1"/>
    <xf numFmtId="164" fontId="0" fillId="2" borderId="4" xfId="0" applyNumberFormat="1" applyFill="1" applyBorder="1"/>
    <xf numFmtId="165" fontId="2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8" xfId="0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4" borderId="24" xfId="0" applyFont="1" applyFill="1" applyBorder="1" applyAlignment="1" applyProtection="1">
      <alignment horizontal="left" vertical="center" wrapText="1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left" vertical="center" wrapText="1"/>
      <protection locked="0"/>
    </xf>
    <xf numFmtId="1" fontId="12" fillId="4" borderId="9" xfId="0" applyNumberFormat="1" applyFont="1" applyFill="1" applyBorder="1" applyAlignment="1" applyProtection="1">
      <alignment horizontal="center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/>
      <protection locked="0"/>
    </xf>
    <xf numFmtId="165" fontId="9" fillId="4" borderId="9" xfId="0" applyNumberFormat="1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0" xfId="0" applyFont="1" applyFill="1" applyBorder="1" applyProtection="1"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2" fillId="5" borderId="8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165" fontId="2" fillId="6" borderId="10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4" fillId="0" borderId="0" xfId="0" applyFont="1" applyFill="1" applyAlignment="1"/>
    <xf numFmtId="49" fontId="4" fillId="6" borderId="2" xfId="0" applyNumberFormat="1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3" fontId="9" fillId="4" borderId="1" xfId="0" applyNumberFormat="1" applyFont="1" applyFill="1" applyBorder="1" applyAlignment="1" applyProtection="1">
      <alignment horizontal="center"/>
      <protection locked="0"/>
    </xf>
    <xf numFmtId="165" fontId="9" fillId="4" borderId="1" xfId="0" applyNumberFormat="1" applyFont="1" applyFill="1" applyBorder="1" applyAlignment="1" applyProtection="1">
      <alignment horizontal="center"/>
      <protection locked="0"/>
    </xf>
    <xf numFmtId="3" fontId="9" fillId="4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2" fillId="0" borderId="5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3" borderId="16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3" borderId="27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21" xfId="0" applyNumberFormat="1" applyFont="1" applyFill="1" applyBorder="1" applyAlignment="1">
      <alignment horizontal="center"/>
    </xf>
    <xf numFmtId="0" fontId="13" fillId="4" borderId="19" xfId="0" applyFont="1" applyFill="1" applyBorder="1" applyAlignment="1" applyProtection="1">
      <alignment horizontal="left"/>
      <protection locked="0"/>
    </xf>
    <xf numFmtId="0" fontId="13" fillId="4" borderId="20" xfId="0" applyFont="1" applyFill="1" applyBorder="1" applyAlignment="1" applyProtection="1">
      <alignment horizontal="left"/>
      <protection locked="0"/>
    </xf>
    <xf numFmtId="0" fontId="13" fillId="4" borderId="2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selection activeCell="H4" sqref="H4"/>
    </sheetView>
  </sheetViews>
  <sheetFormatPr defaultRowHeight="12.75" x14ac:dyDescent="0.2"/>
  <cols>
    <col min="1" max="1" width="14" customWidth="1"/>
    <col min="2" max="2" width="10.7109375" customWidth="1"/>
    <col min="3" max="3" width="11.5703125" bestFit="1" customWidth="1"/>
    <col min="4" max="4" width="13" customWidth="1"/>
    <col min="5" max="5" width="11.28515625" customWidth="1"/>
    <col min="6" max="6" width="11.85546875" customWidth="1"/>
    <col min="7" max="7" width="11.140625" customWidth="1"/>
    <col min="8" max="8" width="15.85546875" customWidth="1"/>
    <col min="9" max="9" width="10.28515625" customWidth="1"/>
  </cols>
  <sheetData>
    <row r="1" spans="1:13" ht="18" x14ac:dyDescent="0.25">
      <c r="A1" s="64" t="s">
        <v>41</v>
      </c>
      <c r="B1" s="22"/>
      <c r="C1" s="22"/>
      <c r="D1" s="22"/>
      <c r="E1" s="22"/>
      <c r="F1" s="22"/>
      <c r="G1" s="22"/>
      <c r="H1" s="123" t="s">
        <v>30</v>
      </c>
      <c r="I1" s="124"/>
      <c r="J1" s="125"/>
    </row>
    <row r="2" spans="1:13" ht="8.25" customHeight="1" thickBot="1" x14ac:dyDescent="0.25">
      <c r="A2" s="23"/>
      <c r="B2" s="23"/>
      <c r="C2" s="23"/>
      <c r="D2" s="23"/>
      <c r="E2" s="23"/>
      <c r="F2" s="23"/>
      <c r="G2" s="23"/>
      <c r="H2" s="18"/>
      <c r="I2" s="18"/>
      <c r="J2" s="18"/>
    </row>
    <row r="3" spans="1:13" ht="15.75" thickBot="1" x14ac:dyDescent="0.25">
      <c r="A3" s="148" t="s">
        <v>35</v>
      </c>
      <c r="B3" s="149"/>
      <c r="C3" s="149"/>
      <c r="D3" s="150"/>
      <c r="E3" s="148" t="s">
        <v>26</v>
      </c>
      <c r="F3" s="149"/>
      <c r="G3" s="150"/>
      <c r="H3" s="148" t="s">
        <v>27</v>
      </c>
      <c r="I3" s="149"/>
      <c r="J3" s="150"/>
    </row>
    <row r="4" spans="1:13" ht="8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5" thickBot="1" x14ac:dyDescent="0.25">
      <c r="A5" s="9" t="s">
        <v>42</v>
      </c>
      <c r="B5" s="10"/>
      <c r="C5" s="10"/>
      <c r="D5" s="10"/>
      <c r="E5" s="24" t="s">
        <v>1</v>
      </c>
      <c r="F5" s="8"/>
      <c r="G5" s="8"/>
      <c r="H5" s="8"/>
      <c r="I5" s="8"/>
      <c r="J5" s="8"/>
    </row>
    <row r="6" spans="1:13" ht="30" customHeight="1" x14ac:dyDescent="0.2">
      <c r="A6" s="81" t="s">
        <v>13</v>
      </c>
      <c r="B6" s="82" t="s">
        <v>0</v>
      </c>
      <c r="C6" s="82" t="s">
        <v>63</v>
      </c>
      <c r="D6" s="82" t="s">
        <v>59</v>
      </c>
      <c r="E6" s="82" t="s">
        <v>60</v>
      </c>
      <c r="F6" s="82" t="s">
        <v>61</v>
      </c>
      <c r="G6" s="32" t="s">
        <v>22</v>
      </c>
      <c r="H6" s="28" t="s">
        <v>64</v>
      </c>
      <c r="I6" s="13"/>
      <c r="J6" s="19"/>
      <c r="K6" s="20"/>
      <c r="L6" s="20"/>
      <c r="M6" s="20"/>
    </row>
    <row r="7" spans="1:13" ht="25.5" x14ac:dyDescent="0.2">
      <c r="A7" s="38" t="s">
        <v>40</v>
      </c>
      <c r="B7" s="39">
        <v>800</v>
      </c>
      <c r="C7" s="39">
        <v>24</v>
      </c>
      <c r="D7" s="83">
        <f>C7/12</f>
        <v>2</v>
      </c>
      <c r="E7" s="84">
        <f t="shared" ref="E7:E13" si="0">B7*(3.1415926*((D7/2)^2))</f>
        <v>2513.2740800000001</v>
      </c>
      <c r="F7" s="84">
        <f>E7*7.48</f>
        <v>18799.290118400004</v>
      </c>
      <c r="G7" s="42">
        <v>1</v>
      </c>
      <c r="H7" s="85">
        <f>F7*G7</f>
        <v>18799.290118400004</v>
      </c>
      <c r="I7" s="16"/>
      <c r="J7" s="20"/>
      <c r="K7" s="20"/>
      <c r="L7" s="20"/>
      <c r="M7" s="20"/>
    </row>
    <row r="8" spans="1:13" x14ac:dyDescent="0.2">
      <c r="A8" s="38" t="s">
        <v>28</v>
      </c>
      <c r="B8" s="39">
        <v>100</v>
      </c>
      <c r="C8" s="39">
        <v>18</v>
      </c>
      <c r="D8" s="83">
        <f t="shared" ref="D8:D13" si="1">C8/12</f>
        <v>1.5</v>
      </c>
      <c r="E8" s="84">
        <f t="shared" si="0"/>
        <v>176.71458375</v>
      </c>
      <c r="F8" s="84">
        <f t="shared" ref="F8:F13" si="2">E8*7.48</f>
        <v>1321.8250864500001</v>
      </c>
      <c r="G8" s="42">
        <v>0.5</v>
      </c>
      <c r="H8" s="85">
        <f t="shared" ref="H8:H13" si="3">F8*G8</f>
        <v>660.91254322500004</v>
      </c>
      <c r="I8" s="16"/>
      <c r="J8" s="8"/>
    </row>
    <row r="9" spans="1:13" x14ac:dyDescent="0.2">
      <c r="A9" s="38"/>
      <c r="B9" s="39"/>
      <c r="C9" s="39"/>
      <c r="D9" s="83">
        <f t="shared" si="1"/>
        <v>0</v>
      </c>
      <c r="E9" s="84">
        <f t="shared" si="0"/>
        <v>0</v>
      </c>
      <c r="F9" s="84">
        <f t="shared" si="2"/>
        <v>0</v>
      </c>
      <c r="G9" s="43"/>
      <c r="H9" s="85">
        <f t="shared" si="3"/>
        <v>0</v>
      </c>
      <c r="I9" s="16"/>
      <c r="J9" s="8"/>
    </row>
    <row r="10" spans="1:13" x14ac:dyDescent="0.2">
      <c r="A10" s="38"/>
      <c r="B10" s="39"/>
      <c r="C10" s="39"/>
      <c r="D10" s="83">
        <f t="shared" si="1"/>
        <v>0</v>
      </c>
      <c r="E10" s="84">
        <f t="shared" si="0"/>
        <v>0</v>
      </c>
      <c r="F10" s="84">
        <f t="shared" si="2"/>
        <v>0</v>
      </c>
      <c r="G10" s="43"/>
      <c r="H10" s="85">
        <f t="shared" si="3"/>
        <v>0</v>
      </c>
      <c r="I10" s="16"/>
      <c r="J10" s="8"/>
    </row>
    <row r="11" spans="1:13" x14ac:dyDescent="0.2">
      <c r="A11" s="38"/>
      <c r="B11" s="39"/>
      <c r="C11" s="39"/>
      <c r="D11" s="83">
        <f t="shared" si="1"/>
        <v>0</v>
      </c>
      <c r="E11" s="84">
        <f t="shared" si="0"/>
        <v>0</v>
      </c>
      <c r="F11" s="84">
        <f t="shared" si="2"/>
        <v>0</v>
      </c>
      <c r="G11" s="43"/>
      <c r="H11" s="85">
        <f t="shared" si="3"/>
        <v>0</v>
      </c>
      <c r="I11" s="16"/>
      <c r="J11" s="8"/>
    </row>
    <row r="12" spans="1:13" x14ac:dyDescent="0.2">
      <c r="A12" s="38"/>
      <c r="B12" s="39"/>
      <c r="C12" s="39"/>
      <c r="D12" s="83">
        <f t="shared" si="1"/>
        <v>0</v>
      </c>
      <c r="E12" s="84">
        <f t="shared" si="0"/>
        <v>0</v>
      </c>
      <c r="F12" s="84">
        <f t="shared" si="2"/>
        <v>0</v>
      </c>
      <c r="G12" s="43"/>
      <c r="H12" s="85">
        <f t="shared" si="3"/>
        <v>0</v>
      </c>
      <c r="I12" s="16"/>
      <c r="J12" s="8"/>
    </row>
    <row r="13" spans="1:13" ht="13.5" thickBot="1" x14ac:dyDescent="0.25">
      <c r="A13" s="40"/>
      <c r="B13" s="41"/>
      <c r="C13" s="41"/>
      <c r="D13" s="86">
        <f t="shared" si="1"/>
        <v>0</v>
      </c>
      <c r="E13" s="87">
        <f t="shared" si="0"/>
        <v>0</v>
      </c>
      <c r="F13" s="87">
        <f t="shared" si="2"/>
        <v>0</v>
      </c>
      <c r="G13" s="44"/>
      <c r="H13" s="88">
        <f t="shared" si="3"/>
        <v>0</v>
      </c>
      <c r="I13" s="16"/>
      <c r="J13" s="8"/>
    </row>
    <row r="14" spans="1:13" ht="13.5" thickBot="1" x14ac:dyDescent="0.25">
      <c r="A14" s="8"/>
      <c r="B14" s="8"/>
      <c r="C14" s="8"/>
      <c r="E14" s="132" t="s">
        <v>23</v>
      </c>
      <c r="F14" s="133"/>
      <c r="G14" s="134"/>
      <c r="H14" s="25">
        <f>SUM(H7:H13)</f>
        <v>19460.202661625004</v>
      </c>
      <c r="I14" s="11"/>
      <c r="J14" s="8"/>
    </row>
    <row r="15" spans="1:13" ht="13.5" thickBot="1" x14ac:dyDescent="0.25">
      <c r="A15" s="12" t="s">
        <v>44</v>
      </c>
      <c r="B15" s="8"/>
      <c r="C15" s="8"/>
      <c r="D15" s="8"/>
      <c r="E15" s="8"/>
      <c r="F15" s="8"/>
      <c r="G15" s="8"/>
      <c r="H15" s="8"/>
      <c r="I15" s="8"/>
      <c r="J15" s="8"/>
    </row>
    <row r="16" spans="1:13" ht="39.75" x14ac:dyDescent="0.2">
      <c r="A16" s="26" t="s">
        <v>48</v>
      </c>
      <c r="B16" s="27" t="s">
        <v>49</v>
      </c>
      <c r="C16" s="27" t="s">
        <v>58</v>
      </c>
      <c r="D16" s="27" t="s">
        <v>46</v>
      </c>
      <c r="E16" s="27" t="s">
        <v>24</v>
      </c>
      <c r="F16" s="27" t="s">
        <v>25</v>
      </c>
      <c r="G16" s="27" t="s">
        <v>3</v>
      </c>
      <c r="H16" s="57" t="s">
        <v>51</v>
      </c>
      <c r="I16" s="8"/>
      <c r="J16" s="8"/>
    </row>
    <row r="17" spans="1:10" ht="13.5" thickBot="1" x14ac:dyDescent="0.25">
      <c r="A17" s="45">
        <v>0.3</v>
      </c>
      <c r="B17" s="60" t="s">
        <v>9</v>
      </c>
      <c r="C17" s="61">
        <v>0.5</v>
      </c>
      <c r="D17" s="46">
        <v>1000</v>
      </c>
      <c r="E17" s="29">
        <f>$H$14</f>
        <v>19460.202661625004</v>
      </c>
      <c r="F17" s="30">
        <f>E17/D17</f>
        <v>19.460202661625004</v>
      </c>
      <c r="G17" s="30">
        <f>F17*1</f>
        <v>19.460202661625004</v>
      </c>
      <c r="H17" s="58">
        <f>$G$17*$A$17</f>
        <v>5.8380607984875015</v>
      </c>
      <c r="I17" s="8"/>
      <c r="J17" s="8"/>
    </row>
    <row r="18" spans="1:10" ht="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 x14ac:dyDescent="0.25">
      <c r="A19" s="9" t="s">
        <v>43</v>
      </c>
      <c r="B19" s="10"/>
      <c r="C19" s="10"/>
      <c r="D19" s="10"/>
      <c r="E19" s="11"/>
      <c r="F19" s="11"/>
      <c r="G19" s="8"/>
      <c r="H19" s="8"/>
      <c r="I19" s="8"/>
      <c r="J19" s="8"/>
    </row>
    <row r="20" spans="1:10" ht="60.75" x14ac:dyDescent="0.2">
      <c r="A20" s="31" t="s">
        <v>17</v>
      </c>
      <c r="B20" s="27" t="s">
        <v>45</v>
      </c>
      <c r="C20" s="27" t="s">
        <v>49</v>
      </c>
      <c r="D20" s="27" t="s">
        <v>58</v>
      </c>
      <c r="E20" s="27" t="s">
        <v>46</v>
      </c>
      <c r="F20" s="32" t="s">
        <v>29</v>
      </c>
      <c r="G20" s="32" t="s">
        <v>62</v>
      </c>
      <c r="H20" s="27" t="s">
        <v>16</v>
      </c>
      <c r="I20" s="27" t="s">
        <v>11</v>
      </c>
      <c r="J20" s="28" t="s">
        <v>47</v>
      </c>
    </row>
    <row r="21" spans="1:10" ht="14.25" x14ac:dyDescent="0.2">
      <c r="A21" s="33"/>
      <c r="B21" s="2"/>
      <c r="C21" s="2"/>
      <c r="D21" s="4"/>
      <c r="E21" s="3"/>
      <c r="F21" s="3"/>
      <c r="G21" s="1"/>
      <c r="H21" s="6" t="s">
        <v>7</v>
      </c>
      <c r="I21" s="5" t="s">
        <v>8</v>
      </c>
      <c r="J21" s="34" t="s">
        <v>10</v>
      </c>
    </row>
    <row r="22" spans="1:10" x14ac:dyDescent="0.2">
      <c r="A22" s="47" t="s">
        <v>31</v>
      </c>
      <c r="B22" s="48">
        <v>0.3</v>
      </c>
      <c r="C22" s="62" t="s">
        <v>9</v>
      </c>
      <c r="D22" s="63">
        <v>0.5</v>
      </c>
      <c r="E22" s="76">
        <v>3000</v>
      </c>
      <c r="F22" s="51">
        <v>0.1</v>
      </c>
      <c r="G22" s="75">
        <v>500000</v>
      </c>
      <c r="H22" s="7">
        <f t="shared" ref="H22:H27" si="4">G22/E22</f>
        <v>166.66666666666666</v>
      </c>
      <c r="I22" s="7">
        <f t="shared" ref="I22:I27" si="5">H22*F22</f>
        <v>16.666666666666668</v>
      </c>
      <c r="J22" s="35">
        <f t="shared" ref="J22:J27" si="6">B22*I22</f>
        <v>5</v>
      </c>
    </row>
    <row r="23" spans="1:10" x14ac:dyDescent="0.2">
      <c r="A23" s="47"/>
      <c r="B23" s="48"/>
      <c r="C23" s="62" t="s">
        <v>9</v>
      </c>
      <c r="D23" s="63">
        <v>0.5</v>
      </c>
      <c r="E23" s="76">
        <v>1</v>
      </c>
      <c r="F23" s="51"/>
      <c r="G23" s="75"/>
      <c r="H23" s="7">
        <f t="shared" si="4"/>
        <v>0</v>
      </c>
      <c r="I23" s="7">
        <f t="shared" si="5"/>
        <v>0</v>
      </c>
      <c r="J23" s="35">
        <f t="shared" si="6"/>
        <v>0</v>
      </c>
    </row>
    <row r="24" spans="1:10" x14ac:dyDescent="0.2">
      <c r="A24" s="47"/>
      <c r="B24" s="48"/>
      <c r="C24" s="62" t="s">
        <v>9</v>
      </c>
      <c r="D24" s="63">
        <v>0.5</v>
      </c>
      <c r="E24" s="76">
        <v>1</v>
      </c>
      <c r="F24" s="51"/>
      <c r="G24" s="75"/>
      <c r="H24" s="7">
        <f t="shared" si="4"/>
        <v>0</v>
      </c>
      <c r="I24" s="7">
        <f t="shared" si="5"/>
        <v>0</v>
      </c>
      <c r="J24" s="35">
        <f t="shared" si="6"/>
        <v>0</v>
      </c>
    </row>
    <row r="25" spans="1:10" x14ac:dyDescent="0.2">
      <c r="A25" s="47"/>
      <c r="B25" s="48"/>
      <c r="C25" s="62" t="s">
        <v>9</v>
      </c>
      <c r="D25" s="63">
        <v>0.5</v>
      </c>
      <c r="E25" s="76">
        <v>1</v>
      </c>
      <c r="F25" s="51"/>
      <c r="G25" s="75"/>
      <c r="H25" s="7">
        <f t="shared" si="4"/>
        <v>0</v>
      </c>
      <c r="I25" s="7">
        <f t="shared" si="5"/>
        <v>0</v>
      </c>
      <c r="J25" s="35">
        <f t="shared" si="6"/>
        <v>0</v>
      </c>
    </row>
    <row r="26" spans="1:10" x14ac:dyDescent="0.2">
      <c r="A26" s="47"/>
      <c r="B26" s="48"/>
      <c r="C26" s="62" t="s">
        <v>9</v>
      </c>
      <c r="D26" s="63">
        <v>0.5</v>
      </c>
      <c r="E26" s="76">
        <v>1</v>
      </c>
      <c r="F26" s="51"/>
      <c r="G26" s="75"/>
      <c r="H26" s="7">
        <f t="shared" si="4"/>
        <v>0</v>
      </c>
      <c r="I26" s="7">
        <f t="shared" si="5"/>
        <v>0</v>
      </c>
      <c r="J26" s="35">
        <f t="shared" si="6"/>
        <v>0</v>
      </c>
    </row>
    <row r="27" spans="1:10" ht="13.5" thickBot="1" x14ac:dyDescent="0.25">
      <c r="A27" s="49"/>
      <c r="B27" s="50"/>
      <c r="C27" s="60" t="s">
        <v>9</v>
      </c>
      <c r="D27" s="61">
        <v>0.5</v>
      </c>
      <c r="E27" s="46">
        <v>1</v>
      </c>
      <c r="F27" s="52"/>
      <c r="G27" s="77"/>
      <c r="H27" s="30">
        <f t="shared" si="4"/>
        <v>0</v>
      </c>
      <c r="I27" s="30">
        <f t="shared" si="5"/>
        <v>0</v>
      </c>
      <c r="J27" s="36">
        <f t="shared" si="6"/>
        <v>0</v>
      </c>
    </row>
    <row r="28" spans="1:10" ht="15" thickBot="1" x14ac:dyDescent="0.25">
      <c r="A28" s="8"/>
      <c r="B28" s="13"/>
      <c r="C28" s="14"/>
      <c r="D28" s="13"/>
      <c r="E28" s="13"/>
      <c r="F28" s="10"/>
      <c r="G28" s="13"/>
      <c r="H28" s="146" t="s">
        <v>52</v>
      </c>
      <c r="I28" s="147"/>
      <c r="J28" s="59">
        <f>SUM(J22:J27)</f>
        <v>5</v>
      </c>
    </row>
    <row r="29" spans="1:10" ht="13.5" thickBot="1" x14ac:dyDescent="0.25">
      <c r="A29" s="12" t="s">
        <v>56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126" t="s">
        <v>14</v>
      </c>
      <c r="B30" s="127"/>
      <c r="C30" s="127"/>
      <c r="D30" s="54">
        <f>$H$45</f>
        <v>12</v>
      </c>
      <c r="E30" s="37" t="s">
        <v>34</v>
      </c>
      <c r="F30" s="8"/>
      <c r="G30" s="8"/>
      <c r="H30" s="8"/>
      <c r="I30" s="8"/>
      <c r="J30" s="8"/>
    </row>
    <row r="31" spans="1:10" ht="14.25" x14ac:dyDescent="0.2">
      <c r="A31" s="139" t="s">
        <v>50</v>
      </c>
      <c r="B31" s="140"/>
      <c r="C31" s="140"/>
      <c r="D31" s="55">
        <f>$H$17+$J$28</f>
        <v>10.838060798487501</v>
      </c>
      <c r="E31" s="37" t="s">
        <v>33</v>
      </c>
      <c r="F31" s="8"/>
      <c r="G31" s="8"/>
      <c r="H31" s="11"/>
      <c r="I31" s="8"/>
      <c r="J31" s="8"/>
    </row>
    <row r="32" spans="1:10" ht="13.5" thickBot="1" x14ac:dyDescent="0.25">
      <c r="A32" s="141" t="s">
        <v>32</v>
      </c>
      <c r="B32" s="142"/>
      <c r="C32" s="142"/>
      <c r="D32" s="53" t="str">
        <f>IF($D$31&lt;$D$30,"No","Yes")</f>
        <v>No</v>
      </c>
      <c r="E32" s="8"/>
      <c r="F32" s="8"/>
      <c r="G32" s="21"/>
      <c r="H32" s="21"/>
      <c r="I32" s="21"/>
      <c r="J32" s="21"/>
    </row>
    <row r="33" spans="1:10" ht="8.25" customHeight="1" x14ac:dyDescent="0.2">
      <c r="A33" s="79"/>
      <c r="B33" s="11"/>
      <c r="C33" s="8"/>
      <c r="D33" s="8"/>
      <c r="E33" s="8"/>
      <c r="F33" s="8"/>
      <c r="G33" s="8"/>
      <c r="H33" s="11"/>
      <c r="I33" s="15"/>
      <c r="J33" s="11"/>
    </row>
    <row r="34" spans="1:10" x14ac:dyDescent="0.2">
      <c r="A34" s="80" t="s">
        <v>57</v>
      </c>
      <c r="B34" s="11"/>
      <c r="C34" s="8"/>
      <c r="D34" s="8"/>
      <c r="E34" s="8"/>
      <c r="F34" s="8"/>
      <c r="G34" s="8"/>
      <c r="H34" s="11"/>
      <c r="I34" s="15"/>
      <c r="J34" s="11"/>
    </row>
    <row r="35" spans="1:10" x14ac:dyDescent="0.2">
      <c r="A35" s="79" t="s">
        <v>55</v>
      </c>
      <c r="B35" s="11"/>
      <c r="C35" s="8"/>
      <c r="D35" s="8"/>
      <c r="E35" s="8"/>
      <c r="F35" s="8"/>
      <c r="G35" s="8"/>
      <c r="H35" s="11"/>
      <c r="I35" s="15"/>
      <c r="J35" s="11"/>
    </row>
    <row r="36" spans="1:10" x14ac:dyDescent="0.2">
      <c r="A36" s="78" t="s">
        <v>53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78" t="s">
        <v>54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78" t="s">
        <v>65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3.5" thickBo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102" t="s">
        <v>12</v>
      </c>
      <c r="C40" s="103"/>
      <c r="D40" s="103"/>
      <c r="E40" s="104"/>
      <c r="F40" s="8"/>
      <c r="G40" s="102" t="s">
        <v>38</v>
      </c>
      <c r="H40" s="103"/>
      <c r="I40" s="104"/>
      <c r="J40" s="8"/>
    </row>
    <row r="41" spans="1:10" ht="13.5" thickBot="1" x14ac:dyDescent="0.25">
      <c r="A41" s="8"/>
      <c r="B41" s="96" t="s">
        <v>15</v>
      </c>
      <c r="C41" s="97"/>
      <c r="D41" s="97"/>
      <c r="E41" s="98"/>
      <c r="F41" s="8"/>
      <c r="G41" s="120" t="s">
        <v>37</v>
      </c>
      <c r="H41" s="121"/>
      <c r="I41" s="122"/>
      <c r="J41" s="8"/>
    </row>
    <row r="42" spans="1:10" ht="13.5" thickBot="1" x14ac:dyDescent="0.25">
      <c r="A42" s="8"/>
      <c r="B42" s="56" t="s">
        <v>4</v>
      </c>
      <c r="C42" s="99" t="s">
        <v>5</v>
      </c>
      <c r="D42" s="100"/>
      <c r="E42" s="101"/>
      <c r="F42" s="8"/>
      <c r="G42" s="96" t="s">
        <v>36</v>
      </c>
      <c r="H42" s="97"/>
      <c r="I42" s="98"/>
      <c r="J42" s="8"/>
    </row>
    <row r="43" spans="1:10" ht="13.5" thickTop="1" x14ac:dyDescent="0.2">
      <c r="A43" s="8"/>
      <c r="B43" s="131">
        <v>0.1</v>
      </c>
      <c r="C43" s="143" t="s">
        <v>18</v>
      </c>
      <c r="D43" s="144"/>
      <c r="E43" s="145"/>
      <c r="F43" s="8"/>
      <c r="G43" s="137" t="s">
        <v>39</v>
      </c>
      <c r="H43" s="135" t="s">
        <v>2</v>
      </c>
      <c r="I43" s="136"/>
      <c r="J43" s="8"/>
    </row>
    <row r="44" spans="1:10" ht="13.5" thickBot="1" x14ac:dyDescent="0.25">
      <c r="A44" s="8"/>
      <c r="B44" s="110"/>
      <c r="C44" s="117"/>
      <c r="D44" s="118"/>
      <c r="E44" s="119"/>
      <c r="F44" s="8"/>
      <c r="G44" s="138"/>
      <c r="H44" s="65" t="s">
        <v>9</v>
      </c>
      <c r="I44" s="66">
        <v>10</v>
      </c>
      <c r="J44" s="8"/>
    </row>
    <row r="45" spans="1:10" ht="13.5" thickTop="1" x14ac:dyDescent="0.2">
      <c r="A45" s="8"/>
      <c r="B45" s="109">
        <v>0.3</v>
      </c>
      <c r="C45" s="90" t="s">
        <v>19</v>
      </c>
      <c r="D45" s="91"/>
      <c r="E45" s="92"/>
      <c r="F45" s="8"/>
      <c r="G45" s="89">
        <v>0.5</v>
      </c>
      <c r="H45" s="67">
        <v>12</v>
      </c>
      <c r="I45" s="68">
        <v>90</v>
      </c>
      <c r="J45" s="8"/>
    </row>
    <row r="46" spans="1:10" x14ac:dyDescent="0.2">
      <c r="A46" s="8"/>
      <c r="B46" s="110"/>
      <c r="C46" s="111"/>
      <c r="D46" s="112"/>
      <c r="E46" s="113"/>
      <c r="F46" s="8"/>
      <c r="G46" s="69">
        <v>5</v>
      </c>
      <c r="H46" s="70">
        <v>8</v>
      </c>
      <c r="I46" s="71">
        <v>60</v>
      </c>
      <c r="J46" s="8"/>
    </row>
    <row r="47" spans="1:10" x14ac:dyDescent="0.2">
      <c r="A47" s="8"/>
      <c r="B47" s="105">
        <v>0.5</v>
      </c>
      <c r="C47" s="114" t="s">
        <v>6</v>
      </c>
      <c r="D47" s="115"/>
      <c r="E47" s="116"/>
      <c r="F47" s="8"/>
      <c r="G47" s="69">
        <v>10</v>
      </c>
      <c r="H47" s="70">
        <v>6</v>
      </c>
      <c r="I47" s="71">
        <v>45</v>
      </c>
      <c r="J47" s="8"/>
    </row>
    <row r="48" spans="1:10" x14ac:dyDescent="0.2">
      <c r="A48" s="8"/>
      <c r="B48" s="107"/>
      <c r="C48" s="117"/>
      <c r="D48" s="118"/>
      <c r="E48" s="119"/>
      <c r="F48" s="8"/>
      <c r="G48" s="69">
        <v>15</v>
      </c>
      <c r="H48" s="70">
        <v>4</v>
      </c>
      <c r="I48" s="71">
        <v>30</v>
      </c>
      <c r="J48" s="8"/>
    </row>
    <row r="49" spans="1:10" x14ac:dyDescent="0.2">
      <c r="A49" s="8"/>
      <c r="B49" s="105">
        <v>0.7</v>
      </c>
      <c r="C49" s="114" t="s">
        <v>20</v>
      </c>
      <c r="D49" s="115"/>
      <c r="E49" s="116"/>
      <c r="F49" s="8"/>
      <c r="G49" s="69">
        <v>20</v>
      </c>
      <c r="H49" s="70">
        <v>3</v>
      </c>
      <c r="I49" s="71">
        <v>22</v>
      </c>
      <c r="J49" s="8"/>
    </row>
    <row r="50" spans="1:10" ht="13.5" thickBot="1" x14ac:dyDescent="0.25">
      <c r="A50" s="8"/>
      <c r="B50" s="106"/>
      <c r="C50" s="128"/>
      <c r="D50" s="129"/>
      <c r="E50" s="130"/>
      <c r="F50" s="8"/>
      <c r="G50" s="72">
        <v>25</v>
      </c>
      <c r="H50" s="73">
        <v>2</v>
      </c>
      <c r="I50" s="74">
        <v>15</v>
      </c>
      <c r="J50" s="8"/>
    </row>
    <row r="51" spans="1:10" x14ac:dyDescent="0.2">
      <c r="A51" s="8"/>
      <c r="B51" s="107"/>
      <c r="C51" s="117"/>
      <c r="D51" s="118"/>
      <c r="E51" s="119"/>
      <c r="F51" s="8"/>
      <c r="G51" s="8"/>
      <c r="H51" s="8"/>
      <c r="I51" s="8"/>
      <c r="J51" s="8"/>
    </row>
    <row r="52" spans="1:10" x14ac:dyDescent="0.2">
      <c r="A52" s="8"/>
      <c r="B52" s="105">
        <v>1</v>
      </c>
      <c r="C52" s="90" t="s">
        <v>21</v>
      </c>
      <c r="D52" s="91"/>
      <c r="E52" s="92"/>
      <c r="F52" s="8"/>
      <c r="G52" s="8"/>
      <c r="H52" s="8"/>
      <c r="I52" s="8"/>
      <c r="J52" s="8"/>
    </row>
    <row r="53" spans="1:10" ht="13.5" thickBot="1" x14ac:dyDescent="0.25">
      <c r="A53" s="8"/>
      <c r="B53" s="108"/>
      <c r="C53" s="93"/>
      <c r="D53" s="94"/>
      <c r="E53" s="95"/>
      <c r="F53" s="8"/>
      <c r="G53" s="8"/>
      <c r="H53" s="8"/>
      <c r="I53" s="8"/>
      <c r="J53" s="8"/>
    </row>
    <row r="54" spans="1:1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">
      <c r="B55" s="8"/>
      <c r="C55" s="8"/>
      <c r="D55" s="8"/>
      <c r="E55" s="8"/>
    </row>
  </sheetData>
  <mergeCells count="27">
    <mergeCell ref="H1:J1"/>
    <mergeCell ref="A30:C30"/>
    <mergeCell ref="C49:E51"/>
    <mergeCell ref="B43:B44"/>
    <mergeCell ref="E14:G14"/>
    <mergeCell ref="H43:I43"/>
    <mergeCell ref="G43:G44"/>
    <mergeCell ref="A31:C31"/>
    <mergeCell ref="A32:C32"/>
    <mergeCell ref="C43:E44"/>
    <mergeCell ref="H28:I28"/>
    <mergeCell ref="A3:D3"/>
    <mergeCell ref="E3:G3"/>
    <mergeCell ref="H3:J3"/>
    <mergeCell ref="C52:E53"/>
    <mergeCell ref="G42:I42"/>
    <mergeCell ref="C42:E42"/>
    <mergeCell ref="B40:E40"/>
    <mergeCell ref="B41:E41"/>
    <mergeCell ref="B49:B51"/>
    <mergeCell ref="B52:B53"/>
    <mergeCell ref="B45:B46"/>
    <mergeCell ref="B47:B48"/>
    <mergeCell ref="C45:E46"/>
    <mergeCell ref="C47:E48"/>
    <mergeCell ref="G40:I40"/>
    <mergeCell ref="G41:I41"/>
  </mergeCells>
  <phoneticPr fontId="3" type="noConversion"/>
  <conditionalFormatting sqref="D31">
    <cfRule type="cellIs" dxfId="1" priority="2" stopIfTrue="1" operator="lessThan">
      <formula>$D$30</formula>
    </cfRule>
  </conditionalFormatting>
  <conditionalFormatting sqref="D32">
    <cfRule type="cellIs" dxfId="0" priority="1" stopIfTrue="1" operator="equal">
      <formula>"No"</formula>
    </cfRule>
  </conditionalFormatting>
  <pageMargins left="0.5" right="0.5" top="0.2" bottom="0.3" header="0.2" footer="0.15"/>
  <pageSetup scale="82" orientation="portrait" r:id="rId1"/>
  <headerFooter alignWithMargins="0">
    <oddFooter>&amp;LDDW-Eng-0031&amp;C&amp;N&amp;R5/13/2016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Utah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Mmortensen</dc:creator>
  <cp:lastModifiedBy>Bernie Clark</cp:lastModifiedBy>
  <cp:lastPrinted>2016-05-13T15:15:43Z</cp:lastPrinted>
  <dcterms:created xsi:type="dcterms:W3CDTF">2009-09-30T17:07:32Z</dcterms:created>
  <dcterms:modified xsi:type="dcterms:W3CDTF">2016-05-13T15:18:32Z</dcterms:modified>
</cp:coreProperties>
</file>